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120" windowHeight="11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<sst xmlns="http://schemas.openxmlformats.org/spreadsheetml/2006/main" count="58" uniqueCount="58">
  <si>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Annuitätenrechner für PV Anlagen in NÖ ab 1.1.11</t>
  </si>
  <si>
    <t>Bruttokosten der Anlage:</t>
  </si>
  <si>
    <t>kWp:</t>
  </si>
  <si>
    <t>Punktezahl:</t>
  </si>
  <si>
    <t>Mögliche Kreditsumme:</t>
  </si>
  <si>
    <t xml:space="preserve">Nötige Eigenmittel: </t>
  </si>
  <si>
    <t xml:space="preserve">Zinssatz: </t>
  </si>
  <si>
    <t>Abwanderungsgemeinde:</t>
  </si>
  <si>
    <t>ja</t>
  </si>
  <si>
    <t>Förderquote</t>
  </si>
  <si>
    <t>%</t>
  </si>
  <si>
    <t>Kreditlaufzeit</t>
  </si>
  <si>
    <t>Jahre</t>
  </si>
  <si>
    <t xml:space="preserve">halbjährliche Verzinsung: </t>
  </si>
  <si>
    <t>halbjährliche Raten</t>
  </si>
  <si>
    <t>€ halbjährlicher Zuschuß</t>
  </si>
  <si>
    <t>Tabelle</t>
  </si>
  <si>
    <t>1. Rate</t>
  </si>
  <si>
    <t>2. Rate</t>
  </si>
  <si>
    <t>3. Rate</t>
  </si>
  <si>
    <t>4. Rate</t>
  </si>
  <si>
    <t>5. Rate</t>
  </si>
  <si>
    <t>6. Rate</t>
  </si>
  <si>
    <t>7. Rate</t>
  </si>
  <si>
    <t>8. Rate</t>
  </si>
  <si>
    <t>9. Rate</t>
  </si>
  <si>
    <t>10. Rate</t>
  </si>
  <si>
    <t>11. Rate</t>
  </si>
  <si>
    <t>12. Rate</t>
  </si>
  <si>
    <t>13. Rate</t>
  </si>
  <si>
    <t>14. Rate</t>
  </si>
  <si>
    <t>15. Rate</t>
  </si>
  <si>
    <t>16. Rate</t>
  </si>
  <si>
    <t>17. Rate</t>
  </si>
  <si>
    <t>18. Rate</t>
  </si>
  <si>
    <t>19. Rate</t>
  </si>
  <si>
    <t>20. Rate</t>
  </si>
  <si>
    <t>fällig am</t>
  </si>
  <si>
    <t>Rate ohne Förderung</t>
  </si>
  <si>
    <t>Förderung</t>
  </si>
  <si>
    <t>Nettorate</t>
  </si>
  <si>
    <t>Gesamtrückzahlung</t>
  </si>
  <si>
    <t>kWh Stromerzeugung</t>
  </si>
  <si>
    <t>kWh Stromverbrauch</t>
  </si>
  <si>
    <t>% Eigenverbrauchsanteil</t>
  </si>
  <si>
    <t>ct/kWh</t>
  </si>
  <si>
    <t>kWh Eigenverbrauch</t>
  </si>
  <si>
    <t>Kostenreduktion durch Eigenverbrauch:</t>
  </si>
  <si>
    <t>Gewinne durch Stromverkauf:</t>
  </si>
  <si>
    <t>"jährlicher Gewinn durch PV"</t>
  </si>
  <si>
    <t>Strompreissteigerungen / Jahr</t>
  </si>
  <si>
    <t>halbjährlicher Stromertrag inkl. Preissteigerung</t>
  </si>
  <si>
    <t>Differenz</t>
  </si>
  <si>
    <t>Weitere Erträge (halbjährl.)</t>
  </si>
  <si>
    <t>Geld retour am:</t>
  </si>
  <si>
    <t>Geld retour nach:</t>
  </si>
  <si>
    <t>Jahren</t>
  </si>
  <si>
    <t>Eigenmittel: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</si>
</sst>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/yyyy"/>
    <numFmt numFmtId="165" formatCode="[$-C07]dddd\,\ dd\.\ mmmm\ yyyy"/>
    <numFmt numFmtId="166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9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34" borderId="0" xfId="0" applyNumberFormat="1" applyFill="1" applyAlignment="1">
      <alignment/>
    </xf>
    <xf numFmtId="166" fontId="0" fillId="0" borderId="0" xfId="0" applyNumberFormat="1" applyAlignment="1">
      <alignment/>
    </xf>
    <xf numFmtId="1" fontId="33" fillId="33" borderId="0" xfId="0" applyNumberFormat="1" applyFont="1" applyFill="1" applyAlignment="1">
      <alignment/>
    </xf>
    <xf numFmtId="2" fontId="0" fillId="34" borderId="0" xfId="0" applyNumberForma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E41" sqref="E41"/>
    </sheetView>
  </sheetViews>
  <sheetFormatPr defaultColWidth="11.421875" defaultRowHeight="15"/>
  <cols>
    <col min="1" max="1" width="23.140625" style="0" customWidth="1"/>
    <col min="3" max="3" width="19.8515625" style="0" customWidth="1"/>
    <col min="6" max="6" width="22.8515625" style="0" customWidth="1"/>
    <col min="8" max="8" width="13.421875" style="0" customWidth="1"/>
  </cols>
  <sheetData>
    <row r="1" ht="15">
      <c r="A1" t="s">
        <v>0</v>
      </c>
    </row>
    <row r="2" spans="5:6" ht="15">
      <c r="E2" s="9">
        <v>0</v>
      </c>
      <c r="F2" t="s">
        <v>50</v>
      </c>
    </row>
    <row r="3" spans="1:7" ht="15">
      <c r="A3" t="s">
        <v>1</v>
      </c>
      <c r="B3" s="1">
        <v>17500</v>
      </c>
      <c r="G3" t="s">
        <v>45</v>
      </c>
    </row>
    <row r="4" spans="1:11" ht="15">
      <c r="A4" t="s">
        <v>2</v>
      </c>
      <c r="B4" s="1">
        <v>5</v>
      </c>
      <c r="E4">
        <f>B4*1000</f>
        <v>5000</v>
      </c>
      <c r="F4" t="s">
        <v>42</v>
      </c>
      <c r="G4" s="1">
        <v>10</v>
      </c>
      <c r="J4" s="7" t="s">
        <v>47</v>
      </c>
      <c r="K4">
        <f>E7*G5/100</f>
        <v>300</v>
      </c>
    </row>
    <row r="5" spans="1:11" ht="15">
      <c r="A5" t="s">
        <v>3</v>
      </c>
      <c r="B5" s="1">
        <v>100</v>
      </c>
      <c r="E5" s="1">
        <v>5000</v>
      </c>
      <c r="F5" t="s">
        <v>43</v>
      </c>
      <c r="G5" s="1">
        <v>20</v>
      </c>
      <c r="J5" s="7" t="s">
        <v>48</v>
      </c>
      <c r="K5">
        <f>(E4-E7)*G4/100</f>
        <v>350</v>
      </c>
    </row>
    <row r="6" spans="1:11" ht="15">
      <c r="A6" t="s">
        <v>4</v>
      </c>
      <c r="B6">
        <f>B3*B5/100</f>
        <v>17500</v>
      </c>
      <c r="E6" s="1">
        <v>30</v>
      </c>
      <c r="F6" t="s">
        <v>44</v>
      </c>
      <c r="J6" s="7" t="s">
        <v>49</v>
      </c>
      <c r="K6" s="8">
        <f>SUM(K4:K5)</f>
        <v>650</v>
      </c>
    </row>
    <row r="7" spans="1:6" ht="15">
      <c r="A7" t="s">
        <v>5</v>
      </c>
      <c r="B7" s="8">
        <f>B3-B6</f>
        <v>0</v>
      </c>
      <c r="E7">
        <f>E6*E4/100</f>
        <v>1500</v>
      </c>
      <c r="F7" t="s">
        <v>46</v>
      </c>
    </row>
    <row r="8" spans="1:11" ht="15">
      <c r="A8" t="s">
        <v>6</v>
      </c>
      <c r="B8" s="3">
        <v>0.04</v>
      </c>
      <c r="C8" t="s">
        <v>13</v>
      </c>
      <c r="E8" s="2">
        <f>SQRT(1+B8)-1</f>
        <v>0.01980390271855703</v>
      </c>
      <c r="J8" s="7" t="s">
        <v>55</v>
      </c>
      <c r="K8" s="29">
        <f>(MIN(H37:H74)-B14)/365</f>
        <v>22.016438356164382</v>
      </c>
    </row>
    <row r="9" spans="1:11" ht="15">
      <c r="A9" t="s">
        <v>7</v>
      </c>
      <c r="B9" s="4" t="s">
        <v>8</v>
      </c>
      <c r="K9" t="s">
        <v>56</v>
      </c>
    </row>
    <row r="10" spans="1:6" ht="15">
      <c r="A10" t="s">
        <v>9</v>
      </c>
      <c r="B10">
        <f>IF(B9="ja",4,3)</f>
        <v>4</v>
      </c>
      <c r="C10" t="s">
        <v>10</v>
      </c>
      <c r="E10">
        <f>B10*B6/200</f>
        <v>350</v>
      </c>
      <c r="F10" t="s">
        <v>15</v>
      </c>
    </row>
    <row r="11" spans="1:6" ht="15">
      <c r="A11" t="s">
        <v>11</v>
      </c>
      <c r="B11">
        <v>10</v>
      </c>
      <c r="C11" t="s">
        <v>12</v>
      </c>
      <c r="E11">
        <f>B11*2</f>
        <v>20</v>
      </c>
      <c r="F11" t="s">
        <v>14</v>
      </c>
    </row>
    <row r="13" spans="1:7" ht="15.75" thickBot="1">
      <c r="A13" t="s">
        <v>16</v>
      </c>
      <c r="B13" t="s">
        <v>37</v>
      </c>
      <c r="C13" t="s">
        <v>38</v>
      </c>
      <c r="D13" t="s">
        <v>39</v>
      </c>
      <c r="E13" t="s">
        <v>40</v>
      </c>
      <c r="F13" t="s">
        <v>51</v>
      </c>
      <c r="G13" t="s">
        <v>52</v>
      </c>
    </row>
    <row r="14" spans="1:8" ht="15">
      <c r="A14" s="10" t="s">
        <v>17</v>
      </c>
      <c r="B14" s="11">
        <v>40908</v>
      </c>
      <c r="C14" s="12">
        <f>B6*E8*(1+E8)^E11/((1+E8)^20-1)</f>
        <v>1068.2183170719602</v>
      </c>
      <c r="D14" s="12">
        <f>E10</f>
        <v>350</v>
      </c>
      <c r="E14" s="12">
        <f>C14-D14</f>
        <v>718.2183170719602</v>
      </c>
      <c r="F14" s="12">
        <f>K6/2</f>
        <v>325</v>
      </c>
      <c r="G14" s="22">
        <f>F14-E14</f>
        <v>-393.2183170719602</v>
      </c>
      <c r="H14" s="13"/>
    </row>
    <row r="15" spans="1:8" ht="15">
      <c r="A15" s="14" t="s">
        <v>18</v>
      </c>
      <c r="B15" s="15">
        <v>41090</v>
      </c>
      <c r="C15" s="16">
        <f>C14</f>
        <v>1068.2183170719602</v>
      </c>
      <c r="D15" s="16">
        <f>D14</f>
        <v>350</v>
      </c>
      <c r="E15" s="16">
        <f aca="true" t="shared" si="0" ref="E15:E33">C15-D15</f>
        <v>718.2183170719602</v>
      </c>
      <c r="F15" s="16">
        <f>F14*(1+(SQRT(1+$E$2)-1))</f>
        <v>325</v>
      </c>
      <c r="G15" s="23">
        <f aca="true" t="shared" si="1" ref="G15:G33">F15-E15</f>
        <v>-393.2183170719602</v>
      </c>
      <c r="H15" s="17"/>
    </row>
    <row r="16" spans="1:8" ht="15">
      <c r="A16" s="14" t="s">
        <v>19</v>
      </c>
      <c r="B16" s="15">
        <v>41274</v>
      </c>
      <c r="C16" s="16">
        <f aca="true" t="shared" si="2" ref="C16:C33">C15</f>
        <v>1068.2183170719602</v>
      </c>
      <c r="D16" s="16">
        <f aca="true" t="shared" si="3" ref="D16:D33">D15</f>
        <v>350</v>
      </c>
      <c r="E16" s="16">
        <f t="shared" si="0"/>
        <v>718.2183170719602</v>
      </c>
      <c r="F16" s="16">
        <f aca="true" t="shared" si="4" ref="F16:F33">F15*(1+(SQRT(1+$E$2)-1))</f>
        <v>325</v>
      </c>
      <c r="G16" s="23">
        <f t="shared" si="1"/>
        <v>-393.2183170719602</v>
      </c>
      <c r="H16" s="17"/>
    </row>
    <row r="17" spans="1:8" ht="15">
      <c r="A17" s="14" t="s">
        <v>20</v>
      </c>
      <c r="B17" s="15">
        <v>41455</v>
      </c>
      <c r="C17" s="16">
        <f t="shared" si="2"/>
        <v>1068.2183170719602</v>
      </c>
      <c r="D17" s="16">
        <f t="shared" si="3"/>
        <v>350</v>
      </c>
      <c r="E17" s="16">
        <f t="shared" si="0"/>
        <v>718.2183170719602</v>
      </c>
      <c r="F17" s="16">
        <f t="shared" si="4"/>
        <v>325</v>
      </c>
      <c r="G17" s="23">
        <f t="shared" si="1"/>
        <v>-393.2183170719602</v>
      </c>
      <c r="H17" s="17"/>
    </row>
    <row r="18" spans="1:8" ht="15">
      <c r="A18" s="14" t="s">
        <v>21</v>
      </c>
      <c r="B18" s="15">
        <v>41639</v>
      </c>
      <c r="C18" s="16">
        <f t="shared" si="2"/>
        <v>1068.2183170719602</v>
      </c>
      <c r="D18" s="16">
        <f t="shared" si="3"/>
        <v>350</v>
      </c>
      <c r="E18" s="16">
        <f t="shared" si="0"/>
        <v>718.2183170719602</v>
      </c>
      <c r="F18" s="16">
        <f t="shared" si="4"/>
        <v>325</v>
      </c>
      <c r="G18" s="23">
        <f t="shared" si="1"/>
        <v>-393.2183170719602</v>
      </c>
      <c r="H18" s="17"/>
    </row>
    <row r="19" spans="1:8" ht="15">
      <c r="A19" s="14" t="s">
        <v>22</v>
      </c>
      <c r="B19" s="15">
        <v>41820</v>
      </c>
      <c r="C19" s="16">
        <f t="shared" si="2"/>
        <v>1068.2183170719602</v>
      </c>
      <c r="D19" s="16">
        <f t="shared" si="3"/>
        <v>350</v>
      </c>
      <c r="E19" s="16">
        <f t="shared" si="0"/>
        <v>718.2183170719602</v>
      </c>
      <c r="F19" s="16">
        <f t="shared" si="4"/>
        <v>325</v>
      </c>
      <c r="G19" s="23">
        <f t="shared" si="1"/>
        <v>-393.2183170719602</v>
      </c>
      <c r="H19" s="17"/>
    </row>
    <row r="20" spans="1:8" ht="15">
      <c r="A20" s="14" t="s">
        <v>23</v>
      </c>
      <c r="B20" s="15">
        <v>42004</v>
      </c>
      <c r="C20" s="16">
        <f t="shared" si="2"/>
        <v>1068.2183170719602</v>
      </c>
      <c r="D20" s="16">
        <f t="shared" si="3"/>
        <v>350</v>
      </c>
      <c r="E20" s="16">
        <f t="shared" si="0"/>
        <v>718.2183170719602</v>
      </c>
      <c r="F20" s="16">
        <f t="shared" si="4"/>
        <v>325</v>
      </c>
      <c r="G20" s="23">
        <f t="shared" si="1"/>
        <v>-393.2183170719602</v>
      </c>
      <c r="H20" s="17"/>
    </row>
    <row r="21" spans="1:8" ht="15">
      <c r="A21" s="14" t="s">
        <v>24</v>
      </c>
      <c r="B21" s="15">
        <v>42185</v>
      </c>
      <c r="C21" s="16">
        <f t="shared" si="2"/>
        <v>1068.2183170719602</v>
      </c>
      <c r="D21" s="16">
        <f t="shared" si="3"/>
        <v>350</v>
      </c>
      <c r="E21" s="16">
        <f t="shared" si="0"/>
        <v>718.2183170719602</v>
      </c>
      <c r="F21" s="16">
        <f t="shared" si="4"/>
        <v>325</v>
      </c>
      <c r="G21" s="23">
        <f t="shared" si="1"/>
        <v>-393.2183170719602</v>
      </c>
      <c r="H21" s="17"/>
    </row>
    <row r="22" spans="1:8" ht="15">
      <c r="A22" s="14" t="s">
        <v>25</v>
      </c>
      <c r="B22" s="15">
        <v>42369</v>
      </c>
      <c r="C22" s="16">
        <f t="shared" si="2"/>
        <v>1068.2183170719602</v>
      </c>
      <c r="D22" s="16">
        <f t="shared" si="3"/>
        <v>350</v>
      </c>
      <c r="E22" s="16">
        <f t="shared" si="0"/>
        <v>718.2183170719602</v>
      </c>
      <c r="F22" s="16">
        <f t="shared" si="4"/>
        <v>325</v>
      </c>
      <c r="G22" s="23">
        <f t="shared" si="1"/>
        <v>-393.2183170719602</v>
      </c>
      <c r="H22" s="17"/>
    </row>
    <row r="23" spans="1:8" ht="15">
      <c r="A23" s="14" t="s">
        <v>26</v>
      </c>
      <c r="B23" s="15">
        <v>42551</v>
      </c>
      <c r="C23" s="16">
        <f t="shared" si="2"/>
        <v>1068.2183170719602</v>
      </c>
      <c r="D23" s="16">
        <f t="shared" si="3"/>
        <v>350</v>
      </c>
      <c r="E23" s="16">
        <f t="shared" si="0"/>
        <v>718.2183170719602</v>
      </c>
      <c r="F23" s="16">
        <f t="shared" si="4"/>
        <v>325</v>
      </c>
      <c r="G23" s="23">
        <f t="shared" si="1"/>
        <v>-393.2183170719602</v>
      </c>
      <c r="H23" s="17"/>
    </row>
    <row r="24" spans="1:8" ht="15">
      <c r="A24" s="14" t="s">
        <v>27</v>
      </c>
      <c r="B24" s="15">
        <v>42735</v>
      </c>
      <c r="C24" s="16">
        <f t="shared" si="2"/>
        <v>1068.2183170719602</v>
      </c>
      <c r="D24" s="16">
        <f t="shared" si="3"/>
        <v>350</v>
      </c>
      <c r="E24" s="16">
        <f t="shared" si="0"/>
        <v>718.2183170719602</v>
      </c>
      <c r="F24" s="16">
        <f t="shared" si="4"/>
        <v>325</v>
      </c>
      <c r="G24" s="23">
        <f t="shared" si="1"/>
        <v>-393.2183170719602</v>
      </c>
      <c r="H24" s="17"/>
    </row>
    <row r="25" spans="1:8" ht="15">
      <c r="A25" s="14" t="s">
        <v>28</v>
      </c>
      <c r="B25" s="15">
        <v>42916</v>
      </c>
      <c r="C25" s="16">
        <f t="shared" si="2"/>
        <v>1068.2183170719602</v>
      </c>
      <c r="D25" s="16">
        <f t="shared" si="3"/>
        <v>350</v>
      </c>
      <c r="E25" s="16">
        <f t="shared" si="0"/>
        <v>718.2183170719602</v>
      </c>
      <c r="F25" s="16">
        <f t="shared" si="4"/>
        <v>325</v>
      </c>
      <c r="G25" s="23">
        <f t="shared" si="1"/>
        <v>-393.2183170719602</v>
      </c>
      <c r="H25" s="17"/>
    </row>
    <row r="26" spans="1:8" ht="15">
      <c r="A26" s="14" t="s">
        <v>29</v>
      </c>
      <c r="B26" s="15">
        <v>43100</v>
      </c>
      <c r="C26" s="16">
        <f t="shared" si="2"/>
        <v>1068.2183170719602</v>
      </c>
      <c r="D26" s="16">
        <f t="shared" si="3"/>
        <v>350</v>
      </c>
      <c r="E26" s="16">
        <f t="shared" si="0"/>
        <v>718.2183170719602</v>
      </c>
      <c r="F26" s="16">
        <f t="shared" si="4"/>
        <v>325</v>
      </c>
      <c r="G26" s="23">
        <f t="shared" si="1"/>
        <v>-393.2183170719602</v>
      </c>
      <c r="H26" s="17"/>
    </row>
    <row r="27" spans="1:8" ht="15">
      <c r="A27" s="14" t="s">
        <v>30</v>
      </c>
      <c r="B27" s="15">
        <v>43281</v>
      </c>
      <c r="C27" s="16">
        <f t="shared" si="2"/>
        <v>1068.2183170719602</v>
      </c>
      <c r="D27" s="16">
        <f t="shared" si="3"/>
        <v>350</v>
      </c>
      <c r="E27" s="16">
        <f t="shared" si="0"/>
        <v>718.2183170719602</v>
      </c>
      <c r="F27" s="16">
        <f t="shared" si="4"/>
        <v>325</v>
      </c>
      <c r="G27" s="23">
        <f t="shared" si="1"/>
        <v>-393.2183170719602</v>
      </c>
      <c r="H27" s="17"/>
    </row>
    <row r="28" spans="1:8" ht="15">
      <c r="A28" s="14" t="s">
        <v>31</v>
      </c>
      <c r="B28" s="15">
        <v>43465</v>
      </c>
      <c r="C28" s="16">
        <f t="shared" si="2"/>
        <v>1068.2183170719602</v>
      </c>
      <c r="D28" s="16">
        <f t="shared" si="3"/>
        <v>350</v>
      </c>
      <c r="E28" s="16">
        <f t="shared" si="0"/>
        <v>718.2183170719602</v>
      </c>
      <c r="F28" s="16">
        <f t="shared" si="4"/>
        <v>325</v>
      </c>
      <c r="G28" s="23">
        <f t="shared" si="1"/>
        <v>-393.2183170719602</v>
      </c>
      <c r="H28" s="17"/>
    </row>
    <row r="29" spans="1:8" ht="15">
      <c r="A29" s="14" t="s">
        <v>32</v>
      </c>
      <c r="B29" s="15">
        <v>43646</v>
      </c>
      <c r="C29" s="16">
        <f t="shared" si="2"/>
        <v>1068.2183170719602</v>
      </c>
      <c r="D29" s="16">
        <f t="shared" si="3"/>
        <v>350</v>
      </c>
      <c r="E29" s="16">
        <f t="shared" si="0"/>
        <v>718.2183170719602</v>
      </c>
      <c r="F29" s="16">
        <f t="shared" si="4"/>
        <v>325</v>
      </c>
      <c r="G29" s="23">
        <f t="shared" si="1"/>
        <v>-393.2183170719602</v>
      </c>
      <c r="H29" s="17"/>
    </row>
    <row r="30" spans="1:8" ht="15">
      <c r="A30" s="14" t="s">
        <v>33</v>
      </c>
      <c r="B30" s="15">
        <v>43830</v>
      </c>
      <c r="C30" s="16">
        <f t="shared" si="2"/>
        <v>1068.2183170719602</v>
      </c>
      <c r="D30" s="16">
        <f t="shared" si="3"/>
        <v>350</v>
      </c>
      <c r="E30" s="16">
        <f t="shared" si="0"/>
        <v>718.2183170719602</v>
      </c>
      <c r="F30" s="16">
        <f t="shared" si="4"/>
        <v>325</v>
      </c>
      <c r="G30" s="23">
        <f t="shared" si="1"/>
        <v>-393.2183170719602</v>
      </c>
      <c r="H30" s="17"/>
    </row>
    <row r="31" spans="1:8" ht="15">
      <c r="A31" s="14" t="s">
        <v>34</v>
      </c>
      <c r="B31" s="15">
        <v>44012</v>
      </c>
      <c r="C31" s="16">
        <f t="shared" si="2"/>
        <v>1068.2183170719602</v>
      </c>
      <c r="D31" s="16">
        <f t="shared" si="3"/>
        <v>350</v>
      </c>
      <c r="E31" s="16">
        <f t="shared" si="0"/>
        <v>718.2183170719602</v>
      </c>
      <c r="F31" s="16">
        <f t="shared" si="4"/>
        <v>325</v>
      </c>
      <c r="G31" s="23">
        <f t="shared" si="1"/>
        <v>-393.2183170719602</v>
      </c>
      <c r="H31" s="17"/>
    </row>
    <row r="32" spans="1:8" ht="15">
      <c r="A32" s="14" t="s">
        <v>35</v>
      </c>
      <c r="B32" s="15">
        <v>44196</v>
      </c>
      <c r="C32" s="16">
        <f t="shared" si="2"/>
        <v>1068.2183170719602</v>
      </c>
      <c r="D32" s="16">
        <f t="shared" si="3"/>
        <v>350</v>
      </c>
      <c r="E32" s="16">
        <f t="shared" si="0"/>
        <v>718.2183170719602</v>
      </c>
      <c r="F32" s="16">
        <f t="shared" si="4"/>
        <v>325</v>
      </c>
      <c r="G32" s="23">
        <f t="shared" si="1"/>
        <v>-393.2183170719602</v>
      </c>
      <c r="H32" s="17"/>
    </row>
    <row r="33" spans="1:8" ht="15.75" thickBot="1">
      <c r="A33" s="18" t="s">
        <v>36</v>
      </c>
      <c r="B33" s="19">
        <v>44377</v>
      </c>
      <c r="C33" s="20">
        <f t="shared" si="2"/>
        <v>1068.2183170719602</v>
      </c>
      <c r="D33" s="20">
        <f t="shared" si="3"/>
        <v>350</v>
      </c>
      <c r="E33" s="20">
        <f t="shared" si="0"/>
        <v>718.2183170719602</v>
      </c>
      <c r="F33" s="20">
        <f t="shared" si="4"/>
        <v>325</v>
      </c>
      <c r="G33" s="24">
        <f t="shared" si="1"/>
        <v>-393.2183170719602</v>
      </c>
      <c r="H33" s="21"/>
    </row>
    <row r="34" spans="1:9" ht="15">
      <c r="A34" t="s">
        <v>41</v>
      </c>
      <c r="B34" s="5"/>
      <c r="C34" s="6">
        <f>SUM(C14:C33)</f>
        <v>21364.36634143921</v>
      </c>
      <c r="D34" s="6">
        <f>SUM(D14:D33)</f>
        <v>7000</v>
      </c>
      <c r="E34" s="6">
        <f>SUM(E14:E33)</f>
        <v>14364.366341439201</v>
      </c>
      <c r="F34" s="6">
        <f>SUM(F14:F33)</f>
        <v>6500</v>
      </c>
      <c r="G34" s="27">
        <f>SUM(G14:G33)</f>
        <v>-7864.366341439201</v>
      </c>
      <c r="H34" s="25"/>
      <c r="I34" s="26"/>
    </row>
    <row r="35" spans="6:7" ht="15">
      <c r="F35" t="s">
        <v>57</v>
      </c>
      <c r="G35" s="30">
        <f>-B7</f>
        <v>0</v>
      </c>
    </row>
    <row r="36" spans="1:8" ht="15">
      <c r="A36" t="s">
        <v>53</v>
      </c>
      <c r="G36" s="6"/>
      <c r="H36" t="s">
        <v>54</v>
      </c>
    </row>
    <row r="37" spans="2:8" ht="15">
      <c r="B37" s="5">
        <v>44561</v>
      </c>
      <c r="F37" s="16">
        <f>F33*(1+(SQRT(1+$E$2)-1))</f>
        <v>325</v>
      </c>
      <c r="G37" s="6">
        <f>G34+F37+G35</f>
        <v>-7539.366341439201</v>
      </c>
      <c r="H37" s="28">
        <f>IF(G37&gt;0,B37,"")</f>
      </c>
    </row>
    <row r="38" spans="2:8" ht="15">
      <c r="B38" s="5">
        <v>44742</v>
      </c>
      <c r="F38" s="16">
        <f>F37*(1+(SQRT(1+$E$2)-1))</f>
        <v>325</v>
      </c>
      <c r="G38" s="6">
        <f>G37+F38</f>
        <v>-7214.366341439201</v>
      </c>
      <c r="H38" s="28">
        <f aca="true" t="shared" si="5" ref="H38:H72">IF(G38&gt;0,B38,"")</f>
      </c>
    </row>
    <row r="39" spans="2:8" ht="15">
      <c r="B39" s="5">
        <v>44926</v>
      </c>
      <c r="F39" s="16">
        <f aca="true" t="shared" si="6" ref="F39:F63">F38*(1+(SQRT(1+$E$2)-1))</f>
        <v>325</v>
      </c>
      <c r="G39" s="6">
        <f aca="true" t="shared" si="7" ref="G39:G63">G38+F39</f>
        <v>-6889.366341439201</v>
      </c>
      <c r="H39" s="28">
        <f t="shared" si="5"/>
      </c>
    </row>
    <row r="40" spans="2:8" ht="15">
      <c r="B40" s="5">
        <v>45107</v>
      </c>
      <c r="F40" s="16">
        <f t="shared" si="6"/>
        <v>325</v>
      </c>
      <c r="G40" s="6">
        <f t="shared" si="7"/>
        <v>-6564.366341439201</v>
      </c>
      <c r="H40" s="28">
        <f t="shared" si="5"/>
      </c>
    </row>
    <row r="41" spans="2:8" ht="15">
      <c r="B41" s="5">
        <v>45291</v>
      </c>
      <c r="F41" s="16">
        <f t="shared" si="6"/>
        <v>325</v>
      </c>
      <c r="G41" s="6">
        <f t="shared" si="7"/>
        <v>-6239.366341439201</v>
      </c>
      <c r="H41" s="28">
        <f t="shared" si="5"/>
      </c>
    </row>
    <row r="42" spans="2:8" ht="15">
      <c r="B42" s="5">
        <v>45473</v>
      </c>
      <c r="F42" s="16">
        <f t="shared" si="6"/>
        <v>325</v>
      </c>
      <c r="G42" s="6">
        <f t="shared" si="7"/>
        <v>-5914.366341439201</v>
      </c>
      <c r="H42" s="28">
        <f t="shared" si="5"/>
      </c>
    </row>
    <row r="43" spans="2:8" ht="15">
      <c r="B43" s="5">
        <v>45657</v>
      </c>
      <c r="F43" s="16">
        <f t="shared" si="6"/>
        <v>325</v>
      </c>
      <c r="G43" s="6">
        <f t="shared" si="7"/>
        <v>-5589.366341439201</v>
      </c>
      <c r="H43" s="28">
        <f t="shared" si="5"/>
      </c>
    </row>
    <row r="44" spans="2:8" ht="15">
      <c r="B44" s="5">
        <v>45838</v>
      </c>
      <c r="F44" s="16">
        <f t="shared" si="6"/>
        <v>325</v>
      </c>
      <c r="G44" s="6">
        <f t="shared" si="7"/>
        <v>-5264.366341439201</v>
      </c>
      <c r="H44" s="28">
        <f t="shared" si="5"/>
      </c>
    </row>
    <row r="45" spans="2:8" ht="15">
      <c r="B45" s="5">
        <v>46022</v>
      </c>
      <c r="F45" s="16">
        <f t="shared" si="6"/>
        <v>325</v>
      </c>
      <c r="G45" s="6">
        <f t="shared" si="7"/>
        <v>-4939.366341439201</v>
      </c>
      <c r="H45" s="28">
        <f t="shared" si="5"/>
      </c>
    </row>
    <row r="46" spans="2:8" ht="15">
      <c r="B46" s="5">
        <v>46203</v>
      </c>
      <c r="F46" s="16">
        <f t="shared" si="6"/>
        <v>325</v>
      </c>
      <c r="G46" s="6">
        <f t="shared" si="7"/>
        <v>-4614.366341439201</v>
      </c>
      <c r="H46" s="28">
        <f t="shared" si="5"/>
      </c>
    </row>
    <row r="47" spans="2:8" ht="15">
      <c r="B47" s="5">
        <v>46387</v>
      </c>
      <c r="F47" s="16">
        <f t="shared" si="6"/>
        <v>325</v>
      </c>
      <c r="G47" s="6">
        <f t="shared" si="7"/>
        <v>-4289.366341439201</v>
      </c>
      <c r="H47" s="28">
        <f t="shared" si="5"/>
      </c>
    </row>
    <row r="48" spans="2:8" ht="15">
      <c r="B48" s="5">
        <v>46568</v>
      </c>
      <c r="F48" s="16">
        <f t="shared" si="6"/>
        <v>325</v>
      </c>
      <c r="G48" s="6">
        <f t="shared" si="7"/>
        <v>-3964.3663414392013</v>
      </c>
      <c r="H48" s="28">
        <f t="shared" si="5"/>
      </c>
    </row>
    <row r="49" spans="2:8" ht="15">
      <c r="B49" s="5">
        <v>46752</v>
      </c>
      <c r="F49" s="16">
        <f t="shared" si="6"/>
        <v>325</v>
      </c>
      <c r="G49" s="6">
        <f t="shared" si="7"/>
        <v>-3639.3663414392013</v>
      </c>
      <c r="H49" s="28">
        <f t="shared" si="5"/>
      </c>
    </row>
    <row r="50" spans="2:8" ht="15">
      <c r="B50" s="5">
        <v>46934</v>
      </c>
      <c r="F50" s="16">
        <f t="shared" si="6"/>
        <v>325</v>
      </c>
      <c r="G50" s="6">
        <f t="shared" si="7"/>
        <v>-3314.3663414392013</v>
      </c>
      <c r="H50" s="28">
        <f t="shared" si="5"/>
      </c>
    </row>
    <row r="51" spans="2:8" ht="15">
      <c r="B51" s="5">
        <v>47118</v>
      </c>
      <c r="F51" s="16">
        <f t="shared" si="6"/>
        <v>325</v>
      </c>
      <c r="G51" s="6">
        <f t="shared" si="7"/>
        <v>-2989.3663414392013</v>
      </c>
      <c r="H51" s="28">
        <f t="shared" si="5"/>
      </c>
    </row>
    <row r="52" spans="2:8" ht="15">
      <c r="B52" s="5">
        <v>47299</v>
      </c>
      <c r="F52" s="16">
        <f t="shared" si="6"/>
        <v>325</v>
      </c>
      <c r="G52" s="6">
        <f t="shared" si="7"/>
        <v>-2664.3663414392013</v>
      </c>
      <c r="H52" s="28">
        <f t="shared" si="5"/>
      </c>
    </row>
    <row r="53" spans="2:8" ht="15">
      <c r="B53" s="5">
        <v>47483</v>
      </c>
      <c r="F53" s="16">
        <f t="shared" si="6"/>
        <v>325</v>
      </c>
      <c r="G53" s="6">
        <f t="shared" si="7"/>
        <v>-2339.3663414392013</v>
      </c>
      <c r="H53" s="28">
        <f t="shared" si="5"/>
      </c>
    </row>
    <row r="54" spans="2:8" ht="15">
      <c r="B54" s="5">
        <v>47664</v>
      </c>
      <c r="F54" s="16">
        <f t="shared" si="6"/>
        <v>325</v>
      </c>
      <c r="G54" s="6">
        <f t="shared" si="7"/>
        <v>-2014.3663414392013</v>
      </c>
      <c r="H54" s="28">
        <f t="shared" si="5"/>
      </c>
    </row>
    <row r="55" spans="2:8" ht="15">
      <c r="B55" s="5">
        <v>47848</v>
      </c>
      <c r="F55" s="16">
        <f t="shared" si="6"/>
        <v>325</v>
      </c>
      <c r="G55" s="6">
        <f t="shared" si="7"/>
        <v>-1689.3663414392013</v>
      </c>
      <c r="H55" s="28">
        <f t="shared" si="5"/>
      </c>
    </row>
    <row r="56" spans="2:8" ht="15">
      <c r="B56" s="5">
        <v>48029</v>
      </c>
      <c r="F56" s="16">
        <f t="shared" si="6"/>
        <v>325</v>
      </c>
      <c r="G56" s="6">
        <f t="shared" si="7"/>
        <v>-1364.3663414392013</v>
      </c>
      <c r="H56" s="28">
        <f t="shared" si="5"/>
      </c>
    </row>
    <row r="57" spans="2:8" ht="15">
      <c r="B57" s="5">
        <v>48213</v>
      </c>
      <c r="F57" s="16">
        <f t="shared" si="6"/>
        <v>325</v>
      </c>
      <c r="G57" s="6">
        <f t="shared" si="7"/>
        <v>-1039.3663414392013</v>
      </c>
      <c r="H57" s="28">
        <f t="shared" si="5"/>
      </c>
    </row>
    <row r="58" spans="2:8" ht="15">
      <c r="B58" s="5">
        <v>48395</v>
      </c>
      <c r="F58" s="16">
        <f t="shared" si="6"/>
        <v>325</v>
      </c>
      <c r="G58" s="6">
        <f t="shared" si="7"/>
        <v>-714.3663414392013</v>
      </c>
      <c r="H58" s="28">
        <f t="shared" si="5"/>
      </c>
    </row>
    <row r="59" spans="2:8" ht="15">
      <c r="B59" s="5">
        <v>48579</v>
      </c>
      <c r="F59" s="16">
        <f t="shared" si="6"/>
        <v>325</v>
      </c>
      <c r="G59" s="6">
        <f t="shared" si="7"/>
        <v>-389.3663414392013</v>
      </c>
      <c r="H59" s="28">
        <f t="shared" si="5"/>
      </c>
    </row>
    <row r="60" spans="2:8" ht="15">
      <c r="B60" s="5">
        <v>48760</v>
      </c>
      <c r="F60" s="16">
        <f t="shared" si="6"/>
        <v>325</v>
      </c>
      <c r="G60" s="6">
        <f t="shared" si="7"/>
        <v>-64.36634143920128</v>
      </c>
      <c r="H60" s="28">
        <f t="shared" si="5"/>
      </c>
    </row>
    <row r="61" spans="2:8" ht="15">
      <c r="B61" s="5">
        <v>48944</v>
      </c>
      <c r="F61" s="16">
        <f t="shared" si="6"/>
        <v>325</v>
      </c>
      <c r="G61" s="6">
        <f t="shared" si="7"/>
        <v>260.6336585607987</v>
      </c>
      <c r="H61" s="28">
        <f t="shared" si="5"/>
        <v>48944</v>
      </c>
    </row>
    <row r="62" spans="2:8" ht="15">
      <c r="B62" s="5">
        <v>49125</v>
      </c>
      <c r="F62" s="16">
        <f t="shared" si="6"/>
        <v>325</v>
      </c>
      <c r="G62" s="6">
        <f t="shared" si="7"/>
        <v>585.6336585607987</v>
      </c>
      <c r="H62" s="28">
        <f t="shared" si="5"/>
        <v>49125</v>
      </c>
    </row>
    <row r="63" spans="2:8" ht="15">
      <c r="B63" s="5">
        <v>49309</v>
      </c>
      <c r="F63" s="16">
        <f t="shared" si="6"/>
        <v>325</v>
      </c>
      <c r="G63" s="6">
        <f t="shared" si="7"/>
        <v>910.6336585607987</v>
      </c>
      <c r="H63" s="28">
        <f t="shared" si="5"/>
        <v>49309</v>
      </c>
    </row>
    <row r="64" spans="2:8" ht="15">
      <c r="B64" s="5">
        <v>49490</v>
      </c>
      <c r="F64" s="16">
        <f aca="true" t="shared" si="8" ref="F64:F69">F63*(1+(SQRT(1+$E$2)-1))</f>
        <v>325</v>
      </c>
      <c r="G64" s="6">
        <f aca="true" t="shared" si="9" ref="G64:G69">G63+F64</f>
        <v>1235.6336585607987</v>
      </c>
      <c r="H64" s="28">
        <f t="shared" si="5"/>
        <v>49490</v>
      </c>
    </row>
    <row r="65" spans="2:8" ht="15">
      <c r="B65" s="5">
        <v>49674</v>
      </c>
      <c r="F65" s="16">
        <f t="shared" si="8"/>
        <v>325</v>
      </c>
      <c r="G65" s="6">
        <f t="shared" si="9"/>
        <v>1560.6336585607987</v>
      </c>
      <c r="H65" s="28">
        <f t="shared" si="5"/>
        <v>49674</v>
      </c>
    </row>
    <row r="66" spans="2:8" ht="15">
      <c r="B66" s="5">
        <v>49856</v>
      </c>
      <c r="F66" s="16">
        <f t="shared" si="8"/>
        <v>325</v>
      </c>
      <c r="G66" s="6">
        <f t="shared" si="9"/>
        <v>1885.6336585607987</v>
      </c>
      <c r="H66" s="28">
        <f t="shared" si="5"/>
        <v>49856</v>
      </c>
    </row>
    <row r="67" spans="2:8" ht="15">
      <c r="B67" s="5">
        <v>50040</v>
      </c>
      <c r="F67" s="16">
        <f t="shared" si="8"/>
        <v>325</v>
      </c>
      <c r="G67" s="6">
        <f t="shared" si="9"/>
        <v>2210.6336585607987</v>
      </c>
      <c r="H67" s="28">
        <f t="shared" si="5"/>
        <v>50040</v>
      </c>
    </row>
    <row r="68" spans="2:8" ht="15">
      <c r="B68" s="5">
        <v>50221</v>
      </c>
      <c r="F68" s="16">
        <f t="shared" si="8"/>
        <v>325</v>
      </c>
      <c r="G68" s="6">
        <f t="shared" si="9"/>
        <v>2535.6336585607987</v>
      </c>
      <c r="H68" s="28">
        <f t="shared" si="5"/>
        <v>50221</v>
      </c>
    </row>
    <row r="69" spans="2:8" ht="15">
      <c r="B69" s="5">
        <v>50405</v>
      </c>
      <c r="F69" s="16">
        <f t="shared" si="8"/>
        <v>325</v>
      </c>
      <c r="G69" s="6">
        <f t="shared" si="9"/>
        <v>2860.6336585607987</v>
      </c>
      <c r="H69" s="28">
        <f t="shared" si="5"/>
        <v>50405</v>
      </c>
    </row>
    <row r="70" spans="2:8" ht="15">
      <c r="B70" s="5">
        <v>50406</v>
      </c>
      <c r="F70" s="16">
        <f>F69*(1+(SQRT(1+$E$2)-1))</f>
        <v>325</v>
      </c>
      <c r="G70" s="6">
        <f>G69+F70</f>
        <v>3185.6336585607987</v>
      </c>
      <c r="H70" s="28">
        <f t="shared" si="5"/>
        <v>50406</v>
      </c>
    </row>
    <row r="71" spans="2:8" ht="15">
      <c r="B71" s="5">
        <v>50407</v>
      </c>
      <c r="F71" s="16">
        <f>F70*(1+(SQRT(1+$E$2)-1))</f>
        <v>325</v>
      </c>
      <c r="G71" s="6">
        <f>G70+F71</f>
        <v>3510.6336585607987</v>
      </c>
      <c r="H71" s="28">
        <f t="shared" si="5"/>
        <v>50407</v>
      </c>
    </row>
    <row r="72" spans="2:8" ht="15">
      <c r="B72" s="5">
        <v>50408</v>
      </c>
      <c r="F72" s="16">
        <f>F71*(1+(SQRT(1+$E$2)-1))</f>
        <v>325</v>
      </c>
      <c r="G72" s="6">
        <f>G71+F72</f>
        <v>3835.6336585607987</v>
      </c>
      <c r="H72" s="28">
        <f t="shared" si="5"/>
        <v>50408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USER_PGVWKST</dc:creator>
  <cp:keywords/>
  <dc:description/>
  <cp:lastModifiedBy>USER_PGVWKST</cp:lastModifiedBy>
  <dcterms:created xsi:type="dcterms:W3CDTF">2010-12-22T10:26:09Z</dcterms:created>
  <dcterms:modified xsi:type="dcterms:W3CDTF">2011-03-30T14:32:31Z</dcterms:modified>
  <cp:category/>
  <cp:version/>
  <cp:contentType/>
  <cp:contentStatus/>
</cp:coreProperties>
</file>